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<sst xmlns="http://schemas.openxmlformats.org/spreadsheetml/2006/main" count="61" uniqueCount="52">
  <si>
    <t>Pa.s</t>
  </si>
  <si>
    <t>m</t>
  </si>
  <si>
    <t>J/mol.K</t>
  </si>
  <si>
    <t>kg</t>
  </si>
  <si>
    <t>aPa(int)</t>
  </si>
  <si>
    <t>aPa(ext)</t>
  </si>
  <si>
    <t>K</t>
  </si>
  <si>
    <t>dM/dt(He)</t>
  </si>
  <si>
    <t>kg/s</t>
  </si>
  <si>
    <t>dV/dt(He)</t>
  </si>
  <si>
    <t>m3/s</t>
  </si>
  <si>
    <t>cm3/min</t>
  </si>
  <si>
    <t>mm</t>
  </si>
  <si>
    <t>microns</t>
  </si>
  <si>
    <t>PSI</t>
  </si>
  <si>
    <t>Celsius</t>
  </si>
  <si>
    <t>kPa</t>
  </si>
  <si>
    <t>hPa</t>
  </si>
  <si>
    <t>CÁLCULO DE CANAL EQUIVALENTE - EQUAÇÃO DE POISEUILLE</t>
  </si>
  <si>
    <t>=</t>
  </si>
  <si>
    <t>Insira os dados nas células azuis</t>
  </si>
  <si>
    <t>A equação de Poiseuille é apenas uma referência teórica para uma aproximação de um furo na parede de uma peça.</t>
  </si>
  <si>
    <t>Não deve ser utilizada para fins práticos, visto que leva em consideração aproximações teóricas.</t>
  </si>
  <si>
    <t>www.tex.com.br</t>
  </si>
  <si>
    <t>Diâmetro do canal:</t>
  </si>
  <si>
    <t>Espessura da parede:</t>
  </si>
  <si>
    <t>pi =</t>
  </si>
  <si>
    <t>d =</t>
  </si>
  <si>
    <t>nHe =</t>
  </si>
  <si>
    <t>l =</t>
  </si>
  <si>
    <t>kb =</t>
  </si>
  <si>
    <t>P1 =</t>
  </si>
  <si>
    <t>P0 =</t>
  </si>
  <si>
    <t>T =</t>
  </si>
  <si>
    <t>VAZÃO em HÉLIO:</t>
  </si>
  <si>
    <t>Pressão Interna (relativa):</t>
  </si>
  <si>
    <t>Pressão Externa (absoluta):</t>
  </si>
  <si>
    <t>Temperatura do gás:</t>
  </si>
  <si>
    <t>EQUAÇÃO DE POISEUILLE</t>
  </si>
  <si>
    <t>Massa de uma molécula de He</t>
  </si>
  <si>
    <t>Densidade do He:</t>
  </si>
  <si>
    <t>uHe =</t>
  </si>
  <si>
    <t>kg/m3</t>
  </si>
  <si>
    <t>uN2 =</t>
  </si>
  <si>
    <t>Densidade do N2:</t>
  </si>
  <si>
    <t>Massa de uma molécula de N2</t>
  </si>
  <si>
    <t>nN2 =</t>
  </si>
  <si>
    <t>dV/dt(N2)</t>
  </si>
  <si>
    <t>VAZÃO em NITROGÊNIO:</t>
  </si>
  <si>
    <t>dM/dt(N2)</t>
  </si>
  <si>
    <t>mN2 =</t>
  </si>
  <si>
    <t>mHe =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</si>
</sst>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E+00"/>
    <numFmt numFmtId="165" formatCode="0.0000E+00"/>
    <numFmt numFmtId="166" formatCode="_-* #,##0.000_-;\-* #,##0.000_-;_-* &quot;-&quot;??_-;_-@_-"/>
    <numFmt numFmtId="167" formatCode="_-* #,##0.0000_-;\-* #,##0.0000_-;_-* &quot;-&quot;??_-;_-@_-"/>
    <numFmt numFmtId="168" formatCode="0.0000000000"/>
    <numFmt numFmtId="169" formatCode="0.000000000"/>
    <numFmt numFmtId="170" formatCode="0.00000000"/>
    <numFmt numFmtId="171" formatCode="0.0000000"/>
    <numFmt numFmtId="172" formatCode="0.000000"/>
    <numFmt numFmtId="173" formatCode="_-* #,##0.00000_-;\-* #,##0.00000_-;_-* &quot;-&quot;??_-;_-@_-"/>
    <numFmt numFmtId="174" formatCode="_-* #,##0.000000_-;\-* #,##0.000000_-;_-* &quot;-&quot;??_-;_-@_-"/>
    <numFmt numFmtId="175" formatCode="_-* #,##0.0000000_-;\-* #,##0.0000000_-;_-* &quot;-&quot;??_-;_-@_-"/>
    <numFmt numFmtId="176" formatCode="_-* #,##0.00000000_-;\-* #,##0.00000000_-;_-* &quot;-&quot;??_-;_-@_-"/>
    <numFmt numFmtId="177" formatCode="_-* #,##0.00000000_-;\-* #,##0.00000000_-;_-* &quot;-&quot;????????_-;_-@_-"/>
    <numFmt numFmtId="178" formatCode="_-* #,##0.0_-;\-* #,##0.0_-;_-* &quot;-&quot;??_-;_-@_-"/>
    <numFmt numFmtId="179" formatCode="0.0"/>
    <numFmt numFmtId="180" formatCode="_-* #,##0.0_-;\-* #,##0.0_-;_-* &quot;-&quot;?_-;_-@_-"/>
    <numFmt numFmtId="181" formatCode="_-* #,##0.0000_-;\-* #,##0.0000_-;_-* &quot;-&quot;??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6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176" fontId="0" fillId="0" borderId="0" xfId="52" applyNumberFormat="1" applyFont="1" applyAlignment="1">
      <alignment/>
    </xf>
    <xf numFmtId="177" fontId="0" fillId="0" borderId="0" xfId="0" applyNumberFormat="1" applyAlignment="1">
      <alignment/>
    </xf>
    <xf numFmtId="11" fontId="0" fillId="0" borderId="0" xfId="52" applyNumberFormat="1" applyFont="1" applyAlignment="1">
      <alignment/>
    </xf>
    <xf numFmtId="180" fontId="0" fillId="0" borderId="0" xfId="0" applyNumberFormat="1" applyAlignment="1">
      <alignment/>
    </xf>
    <xf numFmtId="0" fontId="39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4" borderId="11" xfId="0" applyFill="1" applyBorder="1" applyAlignment="1">
      <alignment/>
    </xf>
    <xf numFmtId="43" fontId="0" fillId="34" borderId="12" xfId="52" applyFont="1" applyFill="1" applyBorder="1" applyAlignment="1" applyProtection="1">
      <alignment/>
      <protection locked="0"/>
    </xf>
    <xf numFmtId="178" fontId="0" fillId="34" borderId="12" xfId="52" applyNumberFormat="1" applyFont="1" applyFill="1" applyBorder="1" applyAlignment="1" applyProtection="1">
      <alignment/>
      <protection locked="0"/>
    </xf>
    <xf numFmtId="0" fontId="40" fillId="0" borderId="0" xfId="0" applyFont="1" applyAlignment="1">
      <alignment/>
    </xf>
    <xf numFmtId="0" fontId="28" fillId="0" borderId="0" xfId="44" applyAlignment="1" applyProtection="1">
      <alignment/>
      <protection/>
    </xf>
    <xf numFmtId="0" fontId="0" fillId="0" borderId="0" xfId="0" applyAlignment="1">
      <alignment horizontal="right"/>
    </xf>
    <xf numFmtId="0" fontId="38" fillId="0" borderId="0" xfId="0" applyFont="1" applyAlignment="1">
      <alignment horizontal="right"/>
    </xf>
    <xf numFmtId="11" fontId="38" fillId="0" borderId="0" xfId="0" applyNumberFormat="1" applyFont="1" applyAlignment="1">
      <alignment/>
    </xf>
    <xf numFmtId="0" fontId="38" fillId="0" borderId="0" xfId="0" applyFont="1" applyAlignment="1">
      <alignment/>
    </xf>
    <xf numFmtId="0" fontId="41" fillId="0" borderId="0" xfId="0" applyFont="1" applyAlignment="1">
      <alignment horizontal="right"/>
    </xf>
    <xf numFmtId="167" fontId="38" fillId="0" borderId="0" xfId="52" applyNumberFormat="1" applyFont="1" applyAlignment="1">
      <alignment/>
    </xf>
    <xf numFmtId="173" fontId="0" fillId="33" borderId="10" xfId="52" applyNumberFormat="1" applyFont="1" applyFill="1" applyBorder="1" applyAlignment="1">
      <alignment/>
    </xf>
    <xf numFmtId="0" fontId="38" fillId="34" borderId="12" xfId="0" applyFont="1" applyFill="1" applyBorder="1" applyAlignment="1">
      <alignment horizontal="center"/>
    </xf>
    <xf numFmtId="0" fontId="38" fillId="34" borderId="13" xfId="0" applyFont="1" applyFill="1" applyBorder="1" applyAlignment="1">
      <alignment horizontal="center"/>
    </xf>
    <xf numFmtId="0" fontId="38" fillId="34" borderId="11" xfId="0" applyFont="1" applyFill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47625</xdr:rowOff>
    </xdr:from>
    <xdr:to>
      <xdr:col>2</xdr:col>
      <xdr:colOff>142875</xdr:colOff>
      <xdr:row>2</xdr:row>
      <xdr:rowOff>85725</xdr:rowOff>
    </xdr:to>
    <xdr:pic>
      <xdr:nvPicPr>
        <xdr:cNvPr id="1" name="Imagem 1" descr="TEX Logo 3D - Min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47625"/>
          <a:ext cx="1905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x.com.b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1"/>
  <sheetViews>
    <sheetView showGridLines="0" tabSelected="1" zoomScalePageLayoutView="0" workbookViewId="0" topLeftCell="A1">
      <selection activeCell="F17" sqref="F17"/>
    </sheetView>
  </sheetViews>
  <sheetFormatPr defaultColWidth="9.140625" defaultRowHeight="15"/>
  <cols>
    <col min="1" max="1" width="5.00390625" style="0" customWidth="1"/>
    <col min="2" max="2" width="27.8515625" style="0" customWidth="1"/>
    <col min="3" max="3" width="10.57421875" style="0" customWidth="1"/>
    <col min="4" max="4" width="13.8515625" style="0" customWidth="1"/>
    <col min="6" max="6" width="16.57421875" style="0" customWidth="1"/>
    <col min="7" max="7" width="9.140625" style="0" customWidth="1"/>
    <col min="8" max="8" width="8.421875" style="0" customWidth="1"/>
    <col min="9" max="9" width="10.421875" style="0" customWidth="1"/>
    <col min="10" max="10" width="12.00390625" style="0" bestFit="1" customWidth="1"/>
  </cols>
  <sheetData>
    <row r="1" ht="8.25" customHeight="1"/>
    <row r="2" ht="47.25" customHeight="1">
      <c r="C2" s="12" t="s">
        <v>23</v>
      </c>
    </row>
    <row r="3" ht="8.25" customHeight="1"/>
    <row r="4" ht="21">
      <c r="B4" s="6" t="s">
        <v>18</v>
      </c>
    </row>
    <row r="5" ht="15">
      <c r="B5" t="s">
        <v>21</v>
      </c>
    </row>
    <row r="6" ht="18.75">
      <c r="B6" s="11" t="s">
        <v>22</v>
      </c>
    </row>
    <row r="8" spans="2:4" ht="15.75" thickBot="1">
      <c r="B8" s="13"/>
      <c r="C8" s="13" t="s">
        <v>26</v>
      </c>
      <c r="D8">
        <f>PI()</f>
        <v>3.141592653589793</v>
      </c>
    </row>
    <row r="9" spans="2:13" ht="15.75" thickBot="1">
      <c r="B9" s="13" t="s">
        <v>24</v>
      </c>
      <c r="C9" s="13" t="s">
        <v>27</v>
      </c>
      <c r="D9" s="4">
        <f>F9*0.000001</f>
        <v>1.4999999999999999E-05</v>
      </c>
      <c r="E9" t="s">
        <v>1</v>
      </c>
      <c r="F9" s="9">
        <v>15</v>
      </c>
      <c r="G9" s="8" t="s">
        <v>13</v>
      </c>
      <c r="J9" s="20" t="s">
        <v>20</v>
      </c>
      <c r="K9" s="21"/>
      <c r="L9" s="21"/>
      <c r="M9" s="22"/>
    </row>
    <row r="10" spans="2:5" ht="15">
      <c r="B10" s="13"/>
      <c r="C10" s="13" t="s">
        <v>46</v>
      </c>
      <c r="D10" s="1">
        <v>1.8E-05</v>
      </c>
      <c r="E10" t="s">
        <v>0</v>
      </c>
    </row>
    <row r="11" spans="2:5" ht="15.75" thickBot="1">
      <c r="B11" s="13"/>
      <c r="C11" s="13" t="s">
        <v>28</v>
      </c>
      <c r="D11" s="1">
        <v>2E-05</v>
      </c>
      <c r="E11" t="s">
        <v>0</v>
      </c>
    </row>
    <row r="12" spans="2:7" ht="15.75" thickBot="1">
      <c r="B12" s="13" t="s">
        <v>25</v>
      </c>
      <c r="C12" s="13" t="s">
        <v>29</v>
      </c>
      <c r="D12" s="4">
        <f>F12*0.001</f>
        <v>0.0006315</v>
      </c>
      <c r="E12" t="s">
        <v>1</v>
      </c>
      <c r="F12" s="9">
        <v>0.6315</v>
      </c>
      <c r="G12" s="8" t="s">
        <v>12</v>
      </c>
    </row>
    <row r="13" spans="2:5" ht="15">
      <c r="B13" s="13"/>
      <c r="C13" s="13" t="s">
        <v>30</v>
      </c>
      <c r="D13" s="1">
        <v>1.38E-23</v>
      </c>
      <c r="E13" t="s">
        <v>2</v>
      </c>
    </row>
    <row r="14" spans="2:5" ht="15">
      <c r="B14" s="13" t="s">
        <v>45</v>
      </c>
      <c r="C14" s="13" t="s">
        <v>50</v>
      </c>
      <c r="D14" s="1">
        <f>28/6.022E+26</f>
        <v>4.649618067087346E-26</v>
      </c>
      <c r="E14" t="s">
        <v>3</v>
      </c>
    </row>
    <row r="15" spans="2:5" ht="15.75" thickBot="1">
      <c r="B15" s="13" t="s">
        <v>39</v>
      </c>
      <c r="C15" s="13" t="s">
        <v>51</v>
      </c>
      <c r="D15" s="1">
        <f>4/6.022E+26</f>
        <v>6.642311524410496E-27</v>
      </c>
      <c r="E15" t="s">
        <v>3</v>
      </c>
    </row>
    <row r="16" spans="2:10" ht="15.75" thickBot="1">
      <c r="B16" s="13" t="s">
        <v>35</v>
      </c>
      <c r="C16" s="13" t="s">
        <v>31</v>
      </c>
      <c r="D16" s="1">
        <f>D17+F16*1000</f>
        <v>293700</v>
      </c>
      <c r="E16" t="s">
        <v>4</v>
      </c>
      <c r="F16" s="10">
        <v>200</v>
      </c>
      <c r="G16" s="8" t="s">
        <v>16</v>
      </c>
      <c r="H16" s="13" t="s">
        <v>19</v>
      </c>
      <c r="I16" s="5">
        <f>F16/6.8947</f>
        <v>29.007788591236746</v>
      </c>
      <c r="J16" t="s">
        <v>14</v>
      </c>
    </row>
    <row r="17" spans="2:10" ht="15.75" thickBot="1">
      <c r="B17" s="13" t="s">
        <v>36</v>
      </c>
      <c r="C17" s="13" t="s">
        <v>32</v>
      </c>
      <c r="D17" s="1">
        <f>F17*1000</f>
        <v>93700</v>
      </c>
      <c r="E17" t="s">
        <v>5</v>
      </c>
      <c r="F17" s="10">
        <v>93.7</v>
      </c>
      <c r="G17" s="8" t="s">
        <v>16</v>
      </c>
      <c r="H17" s="13" t="s">
        <v>19</v>
      </c>
      <c r="I17" s="5">
        <f>F17*10</f>
        <v>937</v>
      </c>
      <c r="J17" t="s">
        <v>17</v>
      </c>
    </row>
    <row r="18" spans="2:7" ht="15.75" thickBot="1">
      <c r="B18" s="13" t="s">
        <v>37</v>
      </c>
      <c r="C18" s="13" t="s">
        <v>33</v>
      </c>
      <c r="D18" s="1">
        <f>273.15+F18</f>
        <v>293.54999999999995</v>
      </c>
      <c r="E18" t="s">
        <v>6</v>
      </c>
      <c r="F18" s="10">
        <v>20.4</v>
      </c>
      <c r="G18" s="8" t="s">
        <v>15</v>
      </c>
    </row>
    <row r="20" spans="2:9" ht="15">
      <c r="B20" s="17" t="s">
        <v>38</v>
      </c>
      <c r="C20" s="14" t="s">
        <v>49</v>
      </c>
      <c r="D20" s="15">
        <f>(D8*D9^4)/(256*D10*D12*D13*D18)*D14*(D16^2-D17^2)</f>
        <v>4.860431252486513E-08</v>
      </c>
      <c r="E20" s="16" t="s">
        <v>8</v>
      </c>
      <c r="F20" s="13" t="s">
        <v>44</v>
      </c>
      <c r="G20" s="13" t="s">
        <v>43</v>
      </c>
      <c r="H20" s="18">
        <v>1.2506</v>
      </c>
      <c r="I20" s="16" t="s">
        <v>42</v>
      </c>
    </row>
    <row r="21" spans="2:9" ht="15">
      <c r="B21" s="16"/>
      <c r="C21" s="14" t="s">
        <v>7</v>
      </c>
      <c r="D21" s="15">
        <f>(D8*D9^4)/(256*D11*D12*D13*D18)*D15*(D16^2-D17^2)</f>
        <v>6.249125896054088E-09</v>
      </c>
      <c r="E21" s="16" t="s">
        <v>8</v>
      </c>
      <c r="F21" s="13" t="s">
        <v>40</v>
      </c>
      <c r="G21" s="13" t="s">
        <v>41</v>
      </c>
      <c r="H21" s="18">
        <v>0.1785</v>
      </c>
      <c r="I21" s="16" t="s">
        <v>42</v>
      </c>
    </row>
    <row r="22" spans="2:10" ht="15">
      <c r="B22" s="16"/>
      <c r="C22" s="14"/>
      <c r="D22" s="15"/>
      <c r="E22" s="16"/>
      <c r="J22" s="13"/>
    </row>
    <row r="23" spans="2:7" ht="15">
      <c r="B23" s="13" t="s">
        <v>48</v>
      </c>
      <c r="C23" s="13" t="s">
        <v>47</v>
      </c>
      <c r="D23" s="1">
        <f>D20/H20</f>
        <v>3.88647949183313E-08</v>
      </c>
      <c r="E23" t="s">
        <v>10</v>
      </c>
      <c r="F23" s="19">
        <f>D23*1000000*60</f>
        <v>2.331887695099878</v>
      </c>
      <c r="G23" s="7" t="s">
        <v>11</v>
      </c>
    </row>
    <row r="24" spans="2:7" ht="15">
      <c r="B24" s="13" t="s">
        <v>34</v>
      </c>
      <c r="C24" s="13" t="s">
        <v>9</v>
      </c>
      <c r="D24" s="1">
        <f>D21/H21</f>
        <v>3.500910866136744E-08</v>
      </c>
      <c r="E24" t="s">
        <v>10</v>
      </c>
      <c r="F24" s="19">
        <f>D24*1000000*60</f>
        <v>2.1005465196820468</v>
      </c>
      <c r="G24" s="7" t="s">
        <v>11</v>
      </c>
    </row>
    <row r="30" ht="15">
      <c r="D30" s="2"/>
    </row>
    <row r="31" ht="15">
      <c r="D31" s="3"/>
    </row>
  </sheetData>
  <sheetProtection password="D950" sheet="1" objects="1" scenarios="1" selectLockedCells="1"/>
  <mergeCells count="1">
    <mergeCell ref="J9:M9"/>
  </mergeCells>
  <hyperlinks>
    <hyperlink ref="C2" r:id="rId1" display="www.tex.com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mauricio.costa</dc:creator>
  <cp:keywords/>
  <dc:description/>
  <cp:lastModifiedBy>mauricio.costa</cp:lastModifiedBy>
  <dcterms:created xsi:type="dcterms:W3CDTF">2009-05-11T14:16:04Z</dcterms:created>
  <dcterms:modified xsi:type="dcterms:W3CDTF">2009-08-06T20:57:17Z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